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utoFilterDateGrouping="1"/>
  </bookViews>
  <sheets>
    <sheet xmlns:r="http://schemas.openxmlformats.org/officeDocument/2006/relationships" name="Stability Comparison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name val="Calibri"/>
      <color theme="1"/>
      <sz val="11"/>
    </font>
    <font>
      <name val="Calibri"/>
      <family val="2"/>
      <color theme="1"/>
      <sz val="11"/>
      <scheme val="minor"/>
    </font>
    <font>
      <name val="Arial"/>
      <sz val="10"/>
    </font>
    <font>
      <name val="Arial"/>
      <i val="1"/>
      <color rgb="FF666666"/>
      <sz val="9"/>
    </font>
    <font>
      <name val="Calibri"/>
      <family val="2"/>
      <b val="1"/>
      <color theme="1"/>
      <sz val="11"/>
      <u val="single"/>
    </font>
    <font>
      <name val="Calibri"/>
      <family val="2"/>
      <color theme="0"/>
      <sz val="11"/>
      <scheme val="minor"/>
    </font>
    <font>
      <name val="Calibri"/>
      <family val="2"/>
      <b val="1"/>
      <sz val="11"/>
      <scheme val="minor"/>
    </font>
    <font>
      <name val="Calibri"/>
      <family val="2"/>
      <i val="1"/>
      <color rgb="FF666666"/>
      <sz val="9"/>
      <scheme val="minor"/>
    </font>
    <font>
      <name val="Calibri"/>
      <family val="2"/>
      <sz val="10"/>
      <scheme val="minor"/>
    </font>
    <font>
      <name val="Calibri"/>
      <family val="2"/>
      <b val="1"/>
      <sz val="12"/>
      <u val="single"/>
      <scheme val="minor"/>
    </font>
    <font>
      <name val="Calibri"/>
      <family val="2"/>
      <color theme="0"/>
      <sz val="10"/>
      <scheme val="minor"/>
    </font>
    <font>
      <name val="Calibri"/>
      <family val="2"/>
      <color theme="1"/>
      <sz val="10"/>
      <scheme val="minor"/>
    </font>
  </fonts>
  <fills count="4">
    <fill>
      <patternFill/>
    </fill>
    <fill>
      <patternFill patternType="gray125"/>
    </fill>
    <fill>
      <patternFill patternType="solid">
        <fgColor theme="8" tint="0.7999816888943144"/>
        <bgColor indexed="64"/>
      </patternFill>
    </fill>
    <fill>
      <patternFill patternType="solid">
        <fgColor rgb="FF08090B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19E3C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2" fillId="0" borderId="0"/>
    <xf numFmtId="41" fontId="2" fillId="0" borderId="0"/>
    <xf numFmtId="44" fontId="2" fillId="0" borderId="0"/>
    <xf numFmtId="42" fontId="2" fillId="0" borderId="0"/>
    <xf numFmtId="9" fontId="2" fillId="0" borderId="0"/>
  </cellStyleXfs>
  <cellXfs count="40">
    <xf numFmtId="0" fontId="0" fillId="0" borderId="0" pivotButton="0" quotePrefix="0" xfId="0"/>
    <xf numFmtId="0" fontId="0" fillId="0" borderId="0" pivotButton="0" quotePrefix="1" xfId="0"/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3" fillId="0" borderId="0" pivotButton="0" quotePrefix="1" xfId="0"/>
    <xf numFmtId="0" fontId="6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8" fillId="0" borderId="3" pivotButton="0" quotePrefix="0" xfId="0"/>
    <xf numFmtId="1" fontId="8" fillId="2" borderId="3" applyAlignment="1" pivotButton="0" quotePrefix="0" xfId="0">
      <alignment horizontal="center"/>
    </xf>
    <xf numFmtId="0" fontId="8" fillId="0" borderId="1" pivotButton="0" quotePrefix="0" xfId="0"/>
    <xf numFmtId="2" fontId="8" fillId="2" borderId="1" applyAlignment="1" pivotButton="0" quotePrefix="0" xfId="0">
      <alignment horizontal="center"/>
    </xf>
    <xf numFmtId="1" fontId="8" fillId="2" borderId="1" applyAlignment="1" pivotButton="0" quotePrefix="0" xfId="0">
      <alignment horizontal="center"/>
    </xf>
    <xf numFmtId="164" fontId="8" fillId="2" borderId="1" applyAlignment="1" pivotButton="0" quotePrefix="0" xfId="0">
      <alignment horizontal="center"/>
    </xf>
    <xf numFmtId="2" fontId="8" fillId="0" borderId="1" applyAlignment="1" pivotButton="0" quotePrefix="0" xfId="0">
      <alignment horizontal="center"/>
    </xf>
    <xf numFmtId="165" fontId="8" fillId="0" borderId="1" applyAlignment="1" pivotButton="0" quotePrefix="0" xfId="0">
      <alignment horizontal="center"/>
    </xf>
    <xf numFmtId="1" fontId="8" fillId="0" borderId="1" applyAlignment="1" pivotButton="0" quotePrefix="0" xfId="0">
      <alignment horizontal="center"/>
    </xf>
    <xf numFmtId="165" fontId="8" fillId="0" borderId="1" applyAlignment="1" pivotButton="0" quotePrefix="0" xfId="0">
      <alignment horizontal="center"/>
    </xf>
    <xf numFmtId="1" fontId="8" fillId="0" borderId="1" applyAlignment="1" pivotButton="0" quotePrefix="0" xfId="0">
      <alignment horizontal="center"/>
    </xf>
    <xf numFmtId="164" fontId="8" fillId="0" borderId="1" applyAlignment="1" pivotButton="0" quotePrefix="0" xfId="0">
      <alignment horizontal="center"/>
    </xf>
    <xf numFmtId="164" fontId="8" fillId="0" borderId="1" applyAlignment="1" pivotButton="0" quotePrefix="0" xfId="0">
      <alignment horizontal="center"/>
    </xf>
    <xf numFmtId="2" fontId="8" fillId="0" borderId="1" applyAlignment="1" pivotButton="0" quotePrefix="0" xfId="0">
      <alignment horizontal="center"/>
    </xf>
    <xf numFmtId="0" fontId="8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7" fillId="0" borderId="3" pivotButton="0" quotePrefix="0" xfId="0"/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9" fillId="0" borderId="0" pivotButton="0" quotePrefix="0" xfId="0"/>
    <xf numFmtId="0" fontId="7" fillId="0" borderId="0" pivotButton="0" quotePrefix="1" xfId="0"/>
    <xf numFmtId="0" fontId="11" fillId="3" borderId="0" pivotButton="0" quotePrefix="0" xfId="0"/>
    <xf numFmtId="0" fontId="11" fillId="3" borderId="2" pivotButton="0" quotePrefix="0" xfId="0"/>
    <xf numFmtId="0" fontId="10" fillId="3" borderId="2" applyAlignment="1" pivotButton="0" quotePrefix="0" xfId="0">
      <alignment horizontal="center"/>
    </xf>
    <xf numFmtId="0" fontId="10" fillId="3" borderId="2" pivotButton="0" quotePrefix="0" xfId="0"/>
    <xf numFmtId="0" fontId="10" fillId="3" borderId="2" applyAlignment="1" pivotButton="0" quotePrefix="0" xfId="0">
      <alignment vertical="center"/>
    </xf>
    <xf numFmtId="0" fontId="5" fillId="3" borderId="0" applyAlignment="1" pivotButton="0" quotePrefix="0" xfId="0">
      <alignment vertical="center"/>
    </xf>
    <xf numFmtId="0" fontId="10" fillId="3" borderId="2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4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0" fillId="0" borderId="4" pivotButton="0" quotePrefix="1" xfId="0"/>
  </cellXfs>
  <cellStyles count="6">
    <cellStyle name="Normal" xfId="0" builtinId="0"/>
    <cellStyle name="Comma" xfId="1"/>
    <cellStyle name="Comma [0]" xfId="2"/>
    <cellStyle name="Currency" xfId="3"/>
    <cellStyle name="Currency [0]" xfId="4"/>
    <cellStyle name="Percent" xfId="5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1"/>
  <sheetViews>
    <sheetView workbookViewId="0">
      <selection activeCell="F13" sqref="F13"/>
    </sheetView>
  </sheetViews>
  <sheetFormatPr baseColWidth="8" defaultColWidth="8.7109375" defaultRowHeight="15"/>
  <cols>
    <col width="34" customWidth="1" min="1" max="1"/>
    <col width="16" customWidth="1" min="2" max="2"/>
    <col width="21.140625" customWidth="1" min="3" max="3"/>
    <col width="18" customWidth="1" min="4" max="4"/>
  </cols>
  <sheetData>
    <row r="1" ht="15.75" customHeight="1">
      <c r="A1" s="27" t="inlineStr">
        <is>
          <t>Stability Index: two cars, one corner</t>
        </is>
      </c>
      <c r="B1" s="6" t="n"/>
      <c r="C1" s="6" t="n"/>
    </row>
    <row r="2">
      <c r="A2" s="28" t="inlineStr">
        <is>
          <t>- Blue values are inputs. Everything else is calculated.</t>
        </is>
      </c>
      <c r="B2" s="6" t="n"/>
      <c r="C2" s="6" t="n"/>
    </row>
    <row r="3">
      <c r="A3" s="28" t="inlineStr">
        <is>
          <t>- Both cars: 40 m/s, 1.5 g, 108.7 m radius and equal total cornering stiffness.</t>
        </is>
      </c>
      <c r="B3" s="6" t="n"/>
      <c r="C3" s="6" t="n"/>
    </row>
    <row r="4">
      <c r="A4" s="4" t="n"/>
    </row>
    <row r="5">
      <c r="A5" s="34" t="inlineStr">
        <is>
          <t>INPUTS</t>
        </is>
      </c>
      <c r="B5" s="29" t="n"/>
      <c r="C5" s="29" t="n"/>
      <c r="D5" s="29" t="n"/>
    </row>
    <row r="6" ht="15.75" customHeight="1" thickBot="1">
      <c r="A6" s="30" t="n"/>
      <c r="B6" s="35" t="inlineStr">
        <is>
          <t>Car 1 (loose)</t>
        </is>
      </c>
      <c r="C6" s="35" t="inlineStr">
        <is>
          <t>Car 2 (stable)</t>
        </is>
      </c>
      <c r="D6" s="33" t="inlineStr">
        <is>
          <t>Units</t>
        </is>
      </c>
    </row>
    <row r="7">
      <c r="A7" s="8" t="inlineStr">
        <is>
          <t>Mass</t>
        </is>
      </c>
      <c r="B7" s="9" t="n">
        <v>1000</v>
      </c>
      <c r="C7" s="9" t="n">
        <v>1000</v>
      </c>
      <c r="D7" s="24" t="inlineStr">
        <is>
          <t>kg</t>
        </is>
      </c>
    </row>
    <row r="8">
      <c r="A8" s="10" t="inlineStr">
        <is>
          <t>Front axle to CoM (a)</t>
        </is>
      </c>
      <c r="B8" s="11" t="n">
        <v>1.56</v>
      </c>
      <c r="C8" s="11" t="n">
        <v>1.56</v>
      </c>
      <c r="D8" s="25" t="inlineStr">
        <is>
          <t>m</t>
        </is>
      </c>
    </row>
    <row r="9">
      <c r="A9" s="10" t="inlineStr">
        <is>
          <t>CoM to rear axle (b)</t>
        </is>
      </c>
      <c r="B9" s="11" t="n">
        <v>1.04</v>
      </c>
      <c r="C9" s="11" t="n">
        <v>1.04</v>
      </c>
      <c r="D9" s="25" t="inlineStr">
        <is>
          <t>m</t>
        </is>
      </c>
    </row>
    <row r="10">
      <c r="A10" s="10" t="inlineStr">
        <is>
          <t>Front cornering stiffness</t>
        </is>
      </c>
      <c r="B10" s="12" t="n">
        <v>2400</v>
      </c>
      <c r="C10" s="12" t="n">
        <v>1620</v>
      </c>
      <c r="D10" s="25" t="inlineStr">
        <is>
          <t>N/deg</t>
        </is>
      </c>
    </row>
    <row r="11">
      <c r="A11" s="10" t="inlineStr">
        <is>
          <t>Rear cornering stiffness</t>
        </is>
      </c>
      <c r="B11" s="12" t="n">
        <v>3000</v>
      </c>
      <c r="C11" s="12" t="n">
        <v>3780</v>
      </c>
      <c r="D11" s="25" t="inlineStr">
        <is>
          <t>N/deg</t>
        </is>
      </c>
    </row>
    <row r="12">
      <c r="A12" s="10" t="inlineStr">
        <is>
          <t>Speed</t>
        </is>
      </c>
      <c r="B12" s="13" t="n">
        <v>40</v>
      </c>
      <c r="C12" s="13" t="n">
        <v>40</v>
      </c>
      <c r="D12" s="25" t="inlineStr">
        <is>
          <t>m/s</t>
        </is>
      </c>
    </row>
    <row r="13">
      <c r="A13" s="10" t="inlineStr">
        <is>
          <t>Lateral acceleration</t>
        </is>
      </c>
      <c r="B13" s="11" t="n">
        <v>1.5</v>
      </c>
      <c r="C13" s="11" t="n">
        <v>1.5</v>
      </c>
      <c r="D13" s="25" t="inlineStr">
        <is>
          <t>g</t>
        </is>
      </c>
    </row>
    <row r="14">
      <c r="A14" s="6" t="n"/>
      <c r="B14" s="6" t="n"/>
      <c r="C14" s="6" t="n"/>
      <c r="D14" s="6" t="n"/>
    </row>
    <row r="15" ht="15.75" customHeight="1" thickBot="1">
      <c r="A15" s="33" t="inlineStr">
        <is>
          <t>GEOMETRY AND BALANCE</t>
        </is>
      </c>
      <c r="B15" s="31" t="n"/>
      <c r="C15" s="31" t="n"/>
      <c r="D15" s="32" t="n"/>
    </row>
    <row r="16">
      <c r="A16" s="10" t="inlineStr">
        <is>
          <t>Wheelbase (L)</t>
        </is>
      </c>
      <c r="B16" s="21">
        <f>B8+B9</f>
        <v/>
      </c>
      <c r="C16" s="21">
        <f>C8+C9</f>
        <v/>
      </c>
      <c r="D16" s="25" t="inlineStr">
        <is>
          <t>m</t>
        </is>
      </c>
    </row>
    <row r="17">
      <c r="A17" s="10" t="inlineStr">
        <is>
          <t>Rear static-load fraction</t>
        </is>
      </c>
      <c r="B17" s="17">
        <f>B8/B16</f>
        <v/>
      </c>
      <c r="C17" s="17">
        <f>C8/C16</f>
        <v/>
      </c>
      <c r="D17" s="25" t="inlineStr">
        <is>
          <t>-</t>
        </is>
      </c>
    </row>
    <row r="18">
      <c r="A18" s="10" t="inlineStr">
        <is>
          <t>Rear stiffness fraction</t>
        </is>
      </c>
      <c r="B18" s="17">
        <f>B11/(B10+B11)</f>
        <v/>
      </c>
      <c r="C18" s="17">
        <f>C11/(C10+C11)</f>
        <v/>
      </c>
      <c r="D18" s="25" t="inlineStr">
        <is>
          <t>-</t>
        </is>
      </c>
    </row>
    <row r="19">
      <c r="A19" s="10" t="inlineStr">
        <is>
          <t>NSP behind front axle</t>
        </is>
      </c>
      <c r="B19" s="18">
        <f>B16*B11/(B10+B11)*1000</f>
        <v/>
      </c>
      <c r="C19" s="18">
        <f>C16*C11/(C10+C11)*1000</f>
        <v/>
      </c>
      <c r="D19" s="25" t="inlineStr">
        <is>
          <t>mm</t>
        </is>
      </c>
    </row>
    <row r="20">
      <c r="A20" s="10" t="inlineStr">
        <is>
          <t>Stability Index (SI)</t>
        </is>
      </c>
      <c r="B20" s="17">
        <f>B18-B17</f>
        <v/>
      </c>
      <c r="C20" s="17">
        <f>C18-C17</f>
        <v/>
      </c>
      <c r="D20" s="25" t="inlineStr">
        <is>
          <t>-</t>
        </is>
      </c>
    </row>
    <row r="21">
      <c r="A21" s="10" t="inlineStr">
        <is>
          <t>Static Margin (SM)</t>
        </is>
      </c>
      <c r="B21" s="18">
        <f>B20*B16*1000</f>
        <v/>
      </c>
      <c r="C21" s="18">
        <f>C20*C16*1000</f>
        <v/>
      </c>
      <c r="D21" s="25" t="inlineStr">
        <is>
          <t>mm</t>
        </is>
      </c>
    </row>
    <row r="22">
      <c r="A22" s="10" t="inlineStr">
        <is>
          <t>Understeer gradient (K)</t>
        </is>
      </c>
      <c r="B22" s="17">
        <f>B23/B10-B24/B11</f>
        <v/>
      </c>
      <c r="C22" s="17">
        <f>C23/C10-C24/C11</f>
        <v/>
      </c>
      <c r="D22" s="25" t="inlineStr">
        <is>
          <t>deg/g</t>
        </is>
      </c>
    </row>
    <row r="23">
      <c r="A23" s="10" t="inlineStr">
        <is>
          <t>Front axle static load</t>
        </is>
      </c>
      <c r="B23" s="18">
        <f>B7*9.81*B9/B16</f>
        <v/>
      </c>
      <c r="C23" s="18">
        <f>C7*9.81*C9/C16</f>
        <v/>
      </c>
      <c r="D23" s="25" t="inlineStr">
        <is>
          <t>N</t>
        </is>
      </c>
    </row>
    <row r="24">
      <c r="A24" s="10" t="inlineStr">
        <is>
          <t>Rear axle static load</t>
        </is>
      </c>
      <c r="B24" s="18">
        <f>B7*9.81*B8/B16</f>
        <v/>
      </c>
      <c r="C24" s="18">
        <f>C7*9.81*C8/C16</f>
        <v/>
      </c>
      <c r="D24" s="25" t="inlineStr">
        <is>
          <t>N</t>
        </is>
      </c>
    </row>
    <row r="25">
      <c r="A25" s="6" t="n"/>
      <c r="B25" s="6" t="n"/>
      <c r="C25" s="6" t="n"/>
      <c r="D25" s="6" t="n"/>
    </row>
    <row r="26" ht="15.75" customHeight="1" thickBot="1">
      <c r="A26" s="33" t="inlineStr">
        <is>
          <t>THROUGH THE SAME CORNER</t>
        </is>
      </c>
      <c r="B26" s="31" t="n"/>
      <c r="C26" s="31" t="n"/>
      <c r="D26" s="32" t="n"/>
    </row>
    <row r="27">
      <c r="A27" s="10" t="inlineStr">
        <is>
          <t>Corner radius</t>
        </is>
      </c>
      <c r="B27" s="20">
        <f>B12^2/(B13*9.81)</f>
        <v/>
      </c>
      <c r="C27" s="20">
        <f>C12^2/(C13*9.81)</f>
        <v/>
      </c>
      <c r="D27" s="25" t="inlineStr">
        <is>
          <t>m</t>
        </is>
      </c>
    </row>
    <row r="28">
      <c r="A28" s="10" t="inlineStr">
        <is>
          <t>Yaw rate</t>
        </is>
      </c>
      <c r="B28" s="20">
        <f>DEGREES(B12/B27)</f>
        <v/>
      </c>
      <c r="C28" s="20">
        <f>DEGREES(C12/C27)</f>
        <v/>
      </c>
      <c r="D28" s="25" t="inlineStr">
        <is>
          <t>deg/s</t>
        </is>
      </c>
    </row>
    <row r="29">
      <c r="A29" s="10" t="inlineStr">
        <is>
          <t>Steer required</t>
        </is>
      </c>
      <c r="B29" s="21">
        <f>DEGREES(B16/B27)+B22*B13</f>
        <v/>
      </c>
      <c r="C29" s="21">
        <f>DEGREES(C16/C27)+C22*C13</f>
        <v/>
      </c>
      <c r="D29" s="25" t="inlineStr">
        <is>
          <t>deg</t>
        </is>
      </c>
    </row>
    <row r="30">
      <c r="A30" s="10" t="inlineStr">
        <is>
          <t>Front slip angle</t>
        </is>
      </c>
      <c r="B30" s="21">
        <f>B7*B13*9.81*(B9/B16)/B10</f>
        <v/>
      </c>
      <c r="C30" s="21">
        <f>C7*C13*9.81*(C9/C16)/C10</f>
        <v/>
      </c>
      <c r="D30" s="25" t="inlineStr">
        <is>
          <t>deg</t>
        </is>
      </c>
    </row>
    <row r="31">
      <c r="A31" s="10" t="inlineStr">
        <is>
          <t>Rear slip angle</t>
        </is>
      </c>
      <c r="B31" s="21">
        <f>B7*B13*9.81*(B8/B16)/B11</f>
        <v/>
      </c>
      <c r="C31" s="21">
        <f>C7*C13*9.81*(C8/C16)/C11</f>
        <v/>
      </c>
      <c r="D31" s="25" t="inlineStr">
        <is>
          <t>deg</t>
        </is>
      </c>
    </row>
    <row r="32">
      <c r="A32" s="6" t="n"/>
      <c r="B32" s="6" t="n"/>
      <c r="C32" s="6" t="n"/>
      <c r="D32" s="6" t="n"/>
    </row>
    <row r="33" ht="15.75" customHeight="1" thickBot="1">
      <c r="A33" s="33" t="inlineStr">
        <is>
          <t>RESPONSE GAINS</t>
        </is>
      </c>
      <c r="B33" s="31" t="n"/>
      <c r="C33" s="31" t="n"/>
      <c r="D33" s="32" t="n"/>
    </row>
    <row r="34">
      <c r="A34" s="10" t="inlineStr">
        <is>
          <t>Yaw-rate gain</t>
        </is>
      </c>
      <c r="B34" s="21">
        <f>B12/(B16+RADIANS(B22)*B12^2/9.81)</f>
        <v/>
      </c>
      <c r="C34" s="21">
        <f>C12/(C16+RADIANS(C22)*C12^2/9.81)</f>
        <v/>
      </c>
      <c r="D34" s="25" t="inlineStr">
        <is>
          <t>deg/s per deg steer</t>
        </is>
      </c>
    </row>
    <row r="35">
      <c r="A35" s="10" t="inlineStr">
        <is>
          <t>Lateral-acceleration gain</t>
        </is>
      </c>
      <c r="B35" s="17">
        <f>1/(DEGREES(B16*9.81/B12^2)+B22)</f>
        <v/>
      </c>
      <c r="C35" s="17">
        <f>1/(DEGREES(C16*9.81/C12^2)+C22)</f>
        <v/>
      </c>
      <c r="D35" s="25" t="inlineStr">
        <is>
          <t>g per deg steer</t>
        </is>
      </c>
    </row>
    <row r="36">
      <c r="A36" s="6" t="n"/>
      <c r="B36" s="6" t="n"/>
      <c r="C36" s="6" t="n"/>
      <c r="D36" s="6" t="n"/>
    </row>
    <row r="37" ht="15.75" customHeight="1" thickBot="1">
      <c r="A37" s="33" t="inlineStr">
        <is>
          <t>STABILITY</t>
        </is>
      </c>
      <c r="B37" s="31" t="n"/>
      <c r="C37" s="31" t="n"/>
      <c r="D37" s="32" t="n"/>
    </row>
    <row r="38">
      <c r="A38" s="22" t="inlineStr">
        <is>
          <t>Yaw stiffness coefficient (Nβ)</t>
        </is>
      </c>
      <c r="B38" s="18">
        <f>B21/1000*(B10+B11)</f>
        <v/>
      </c>
      <c r="C38" s="18">
        <f>C21/1000*(C10+C11)</f>
        <v/>
      </c>
      <c r="D38" s="26" t="inlineStr">
        <is>
          <t>Nm/deg sideslip</t>
        </is>
      </c>
    </row>
    <row r="39">
      <c r="A39" s="22" t="inlineStr">
        <is>
          <t>Yaw damping coefficient (Nr)</t>
        </is>
      </c>
      <c r="B39" s="18">
        <f>-(B8^2*B10+B9^2*B11)/B12</f>
        <v/>
      </c>
      <c r="C39" s="18">
        <f>-(C8^2*C10+C9^2*C11)/C12</f>
        <v/>
      </c>
      <c r="D39" s="26" t="inlineStr">
        <is>
          <t>Nm/(deg/s)</t>
        </is>
      </c>
    </row>
    <row r="40">
      <c r="A40" s="22" t="inlineStr">
        <is>
          <t>Speed metric</t>
        </is>
      </c>
      <c r="B40" s="23">
        <f>IF(B22&lt;0,"Critical speed","Characteristic speed")</f>
        <v/>
      </c>
      <c r="C40" s="23">
        <f>IF(C22&lt;0,"Critical speed","Characteristic speed")</f>
        <v/>
      </c>
      <c r="D40" s="26" t="inlineStr">
        <is>
          <t>-</t>
        </is>
      </c>
    </row>
    <row r="41">
      <c r="A41" s="22" t="inlineStr">
        <is>
          <t>Characteristic / critical speed</t>
        </is>
      </c>
      <c r="B41" s="20">
        <f>SQRT(9.81*B16/ABS(RADIANS(B22)))</f>
        <v/>
      </c>
      <c r="C41" s="20">
        <f>SQRT(9.81*C16/ABS(RADIANS(C22)))</f>
        <v/>
      </c>
      <c r="D41" s="26" t="inlineStr">
        <is>
          <t>m/s</t>
        </is>
      </c>
    </row>
    <row r="42">
      <c r="A42" s="22" t="inlineStr">
        <is>
          <t>Characteristic / critical speed</t>
        </is>
      </c>
      <c r="B42" s="18">
        <f>B41*3.6</f>
        <v/>
      </c>
      <c r="C42" s="18">
        <f>C41*3.6</f>
        <v/>
      </c>
      <c r="D42" s="26" t="inlineStr">
        <is>
          <t>km/h</t>
        </is>
      </c>
    </row>
    <row r="43"/>
    <row r="44">
      <c r="A44" s="5" t="inlineStr">
        <is>
          <t>Notes:</t>
        </is>
      </c>
      <c r="B44" s="6" t="n"/>
      <c r="C44" s="6" t="n"/>
      <c r="D44" s="6" t="n"/>
    </row>
    <row r="45">
      <c r="A45" s="7" t="inlineStr">
        <is>
          <t>• Positive SI places the NSP behind the CoM: stable understeer. Negative SI gives an oversteering tendency.</t>
        </is>
      </c>
      <c r="B45" s="6" t="n"/>
      <c r="C45" s="6" t="n"/>
      <c r="D45" s="6" t="n"/>
    </row>
    <row r="46">
      <c r="A46" s="7" t="inlineStr">
        <is>
          <t>• Yaw rate is set by speed and radius, so it is identical for both cars; the required steer differs.</t>
        </is>
      </c>
      <c r="B46" s="6" t="n"/>
      <c r="C46" s="6" t="n"/>
      <c r="D46" s="6" t="n"/>
    </row>
    <row r="47">
      <c r="A47" s="7" t="inlineStr">
        <is>
          <t>• Yaw-rate gain is higher for the loose car: it needs less road-wheel steer for the same corner.</t>
        </is>
      </c>
      <c r="B47" s="6" t="n"/>
      <c r="C47" s="6" t="n"/>
      <c r="D47" s="6" t="n"/>
    </row>
    <row r="48">
      <c r="A48" s="7" t="inlineStr">
        <is>
          <t>• Peak lateral acceleration cannot be inferred from cornering stiffness and is outside this linear comparison.</t>
        </is>
      </c>
      <c r="B48" s="6" t="n"/>
      <c r="C48" s="6" t="n"/>
      <c r="D48" s="6" t="n"/>
    </row>
    <row r="49">
      <c r="A49" s="7" t="inlineStr">
        <is>
          <t>• More negative Nr means greater yaw damping; settling and overshoot still require yaw inertia and a transient solution.</t>
        </is>
      </c>
      <c r="B49" s="6" t="n"/>
      <c r="C49" s="6" t="n"/>
      <c r="D49" s="6" t="n"/>
    </row>
    <row r="50">
      <c r="A50" s="7" t="inlineStr">
        <is>
          <t>• Linear single-track model: small slip angles, no aerodynamic load and no load-transfer effects on axle stiffness.</t>
        </is>
      </c>
      <c r="B50" s="6" t="n"/>
      <c r="C50" s="6" t="n"/>
      <c r="D50" s="6" t="n"/>
    </row>
    <row r="51">
      <c r="A51" s="7" t="inlineStr">
        <is>
          <t>• Cornering-stiffness values are axle totals (both tyres), expressed in N per degree.</t>
        </is>
      </c>
      <c r="B51" s="6" t="n"/>
      <c r="C51" s="6" t="n"/>
      <c r="D51" s="6" t="n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2026-08-04T17:26:12Z</dcterms:created>
  <dcterms:modified xmlns:dcterms="http://purl.org/dc/terms/" xmlns:xsi="http://www.w3.org/2001/XMLSchema-instance" xsi:type="dcterms:W3CDTF">2026-08-04T17:26:12Z</dcterms:modified>
  <cp:lastModifiedBy>Jahee Campbell-Brennan</cp:lastModifiedBy>
</cp:coreProperties>
</file>